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50" windowHeight="8190" activeTab="0"/>
  </bookViews>
  <sheets>
    <sheet name="Prisforskel" sheetId="1" r:id="rId1"/>
  </sheets>
  <definedNames>
    <definedName name="Afskrivningsbesparelse_i_pct">'Prisforskel'!$D$17</definedName>
    <definedName name="Afskrivningsbesparelse_i_timen">'Prisforskel'!$B$14</definedName>
    <definedName name="Afskrivningsbesparelse_om_året">'Prisforskel'!$B$17</definedName>
    <definedName name="Bussens_dieselforbrug">'Prisforskel'!$B$24</definedName>
    <definedName name="Bussens_dieseløkonomi">'Prisforskel'!$B$26</definedName>
    <definedName name="Bussens_km_afskrivning">'Prisforskel'!$B$10</definedName>
    <definedName name="Bussens_levetid">'Prisforskel'!$B$8</definedName>
    <definedName name="Bussens_pris">'Prisforskel'!$B$6</definedName>
    <definedName name="Bussens_vedligeholdelse_pr_km">'Prisforskel'!$B$18</definedName>
    <definedName name="Diesel_pris">'Prisforskel'!$B$23</definedName>
    <definedName name="Dieselbesparelse_i_pct">'Prisforskel'!$D$30</definedName>
    <definedName name="Dieselbesparelse_i_timen">'Prisforskel'!$B$29</definedName>
    <definedName name="Dieselbesparelse_om_året">'Prisforskel'!$B$30</definedName>
    <definedName name="F">"Forudsætning"</definedName>
    <definedName name="Forskel_dieseløkonomi">'Prisforskel'!$B$28</definedName>
    <definedName name="Forskel_km_afskrivning">'Prisforskel'!$B$12</definedName>
    <definedName name="Forskel_vedligeholdelse_pr_km">'Prisforskel'!$B$20</definedName>
    <definedName name="Genn_hast_udenfor_myldretiden">'Prisforskel'!$B$13</definedName>
    <definedName name="Genn_hastighed_for_bus">'Prisforskel'!$B$49</definedName>
    <definedName name="Minibussens_dieselforbrug">'Prisforskel'!$B$25</definedName>
    <definedName name="Minibussens_dieseløkonomi">'Prisforskel'!$B$27</definedName>
    <definedName name="Minibussens_km_afskrivning">'Prisforskel'!$B$11</definedName>
    <definedName name="Minibussens_levetid">'Prisforskel'!$B$9</definedName>
    <definedName name="Minibussens_levetid_i_år">'Prisforskel'!$B$43</definedName>
    <definedName name="Minibussens_pris">'Prisforskel'!$B$7</definedName>
    <definedName name="Minibussens_vedligeholdelse_pr_km">'Prisforskel'!$B$19</definedName>
    <definedName name="S">"Så er den slidt op"</definedName>
    <definedName name="Samlet_besparelse_i_pct">'Prisforskel'!$D$31</definedName>
    <definedName name="Samlet_besparelse_om_året">'Prisforskel'!$B$31</definedName>
    <definedName name="Tjenestedage_bus">'Prisforskel'!$B$47</definedName>
    <definedName name="Tjenestedage_udenfor_myldretiden">'Prisforskel'!$B$15</definedName>
    <definedName name="Tjenestetid_bus">'Prisforskel'!$B$48</definedName>
    <definedName name="Tjenestetid_udenfor_myldretiden">'Prisforskel'!$B$16</definedName>
    <definedName name="_xlnm.Print_Area" localSheetId="0">'Prisforskel'!$A$1:$E$54</definedName>
    <definedName name="Vedligeholdelsesbesparelse_i_pct">'Prisforskel'!$D$22</definedName>
    <definedName name="Vedligeholdelsesbesparelse_i_timen">'Prisforskel'!$B$21</definedName>
    <definedName name="Vedligeholdelsesbesparelse_om_året">'Prisforskel'!$B$22</definedName>
  </definedNames>
  <calcPr fullCalcOnLoad="1"/>
</workbook>
</file>

<file path=xl/sharedStrings.xml><?xml version="1.0" encoding="utf-8"?>
<sst xmlns="http://schemas.openxmlformats.org/spreadsheetml/2006/main" count="94" uniqueCount="71">
  <si>
    <t>Bussens pris</t>
  </si>
  <si>
    <t>kr</t>
  </si>
  <si>
    <t>Minibussens pris</t>
  </si>
  <si>
    <t>km</t>
  </si>
  <si>
    <t>Bussens km-afskrivning</t>
  </si>
  <si>
    <t>kr/km</t>
  </si>
  <si>
    <t>Minibussens km-afskrivning</t>
  </si>
  <si>
    <t>Forskel km-afskrivning</t>
  </si>
  <si>
    <t>km/t</t>
  </si>
  <si>
    <t>Afskrivningsbesparelse i timen</t>
  </si>
  <si>
    <t>kr/t</t>
  </si>
  <si>
    <t>Tjenestetid udenfor myldretiden</t>
  </si>
  <si>
    <t>t/d</t>
  </si>
  <si>
    <t>Tjenestedage udenfor myldretiden</t>
  </si>
  <si>
    <t>d/år</t>
  </si>
  <si>
    <t>Afskrivningsbesparelse om året</t>
  </si>
  <si>
    <t>kr/år</t>
  </si>
  <si>
    <t>Forskel vedligeholdelse pr km</t>
  </si>
  <si>
    <t>Vedligeholdelsesbesparelse i timen</t>
  </si>
  <si>
    <t>Vedligeholdelsesbesparelse om året</t>
  </si>
  <si>
    <t>kr/l</t>
  </si>
  <si>
    <t>km/l</t>
  </si>
  <si>
    <t>Bussens dieseløkonomi</t>
  </si>
  <si>
    <t>Minibussens dieseløkonomi</t>
  </si>
  <si>
    <t>Forskel dieseløkonomi</t>
  </si>
  <si>
    <t>Dieselbesparelse om året</t>
  </si>
  <si>
    <t>Samlet besparelse om året</t>
  </si>
  <si>
    <t>Minibussens levetid i år</t>
  </si>
  <si>
    <t>år</t>
  </si>
  <si>
    <t>Tjenestedage bus</t>
  </si>
  <si>
    <t>Genn hastighed for bus</t>
  </si>
  <si>
    <t>Bussens levetid i år</t>
  </si>
  <si>
    <t>Omkostningsforskel mellem busser og minibusser</t>
  </si>
  <si>
    <t>TEKST</t>
  </si>
  <si>
    <t>ENHED</t>
  </si>
  <si>
    <t>BEMÆRKNING</t>
  </si>
  <si>
    <t>Dieselbesparelse i timen</t>
  </si>
  <si>
    <t>FORDE-LING</t>
  </si>
  <si>
    <t>TAL </t>
  </si>
  <si>
    <t xml:space="preserve"> </t>
  </si>
  <si>
    <t>Tjenestetid bus</t>
  </si>
  <si>
    <t>Samlet besparelse i timen</t>
  </si>
  <si>
    <t>#3: Det går ikke særligt stærkt i København.</t>
  </si>
  <si>
    <t>#6: Der skal efterhånden betales fuld afgift.</t>
  </si>
  <si>
    <r>
      <t>Bussens levetid</t>
    </r>
    <r>
      <rPr>
        <vertAlign val="superscript"/>
        <sz val="8"/>
        <rFont val="Verdana"/>
        <family val="2"/>
      </rPr>
      <t xml:space="preserve"> #1</t>
    </r>
  </si>
  <si>
    <r>
      <t>Minibussens levetid</t>
    </r>
    <r>
      <rPr>
        <vertAlign val="superscript"/>
        <sz val="8"/>
        <rFont val="Verdana"/>
        <family val="2"/>
      </rPr>
      <t xml:space="preserve"> #2</t>
    </r>
  </si>
  <si>
    <r>
      <t>Genn hast udenfor myldretiden</t>
    </r>
    <r>
      <rPr>
        <vertAlign val="superscript"/>
        <sz val="8"/>
        <rFont val="Verdana"/>
        <family val="2"/>
      </rPr>
      <t xml:space="preserve"> #3</t>
    </r>
  </si>
  <si>
    <r>
      <t>Bussens vedligeholdelse pr km</t>
    </r>
    <r>
      <rPr>
        <vertAlign val="superscript"/>
        <sz val="8"/>
        <rFont val="Verdana"/>
        <family val="2"/>
      </rPr>
      <t xml:space="preserve"> #4</t>
    </r>
  </si>
  <si>
    <r>
      <t>Minibussens vedligeholdelse pr km</t>
    </r>
    <r>
      <rPr>
        <vertAlign val="superscript"/>
        <sz val="8"/>
        <rFont val="Verdana"/>
        <family val="2"/>
      </rPr>
      <t xml:space="preserve"> #5</t>
    </r>
  </si>
  <si>
    <r>
      <t>Diesel pris</t>
    </r>
    <r>
      <rPr>
        <vertAlign val="superscript"/>
        <sz val="8"/>
        <rFont val="Verdana"/>
        <family val="2"/>
      </rPr>
      <t xml:space="preserve"> #6</t>
    </r>
  </si>
  <si>
    <r>
      <t>Bussens dieselforbrug</t>
    </r>
    <r>
      <rPr>
        <vertAlign val="superscript"/>
        <sz val="8"/>
        <rFont val="Verdana"/>
        <family val="2"/>
      </rPr>
      <t xml:space="preserve"> #7</t>
    </r>
  </si>
  <si>
    <r>
      <t>Minibussens dieselforbrug</t>
    </r>
    <r>
      <rPr>
        <vertAlign val="superscript"/>
        <sz val="8"/>
        <rFont val="Verdana"/>
        <family val="2"/>
      </rPr>
      <t xml:space="preserve"> #8</t>
    </r>
  </si>
  <si>
    <t>Kørsel med minibusser (lavt gulv, 15-20 passagerer?) udenfor myldretiden</t>
  </si>
  <si>
    <t>Langt mindre en oprindeligt antaget</t>
  </si>
  <si>
    <t>En større overraskelse!!!!!</t>
  </si>
  <si>
    <t>En lille bus = en stor i afskrivninger</t>
  </si>
  <si>
    <t>Kan den virkelig være så billig?</t>
  </si>
  <si>
    <t>Til hvor mange passagerer? 25?</t>
  </si>
  <si>
    <t>Mere end oprindeligt antaget</t>
  </si>
  <si>
    <t>Mindre end oprindeligt antaget</t>
  </si>
  <si>
    <t>#4: Det lyder for billigt! (Halvering)</t>
  </si>
  <si>
    <t>#5: Det lyder også for billigt!</t>
  </si>
  <si>
    <t>#1: En halvering ift det oprindelig.</t>
  </si>
  <si>
    <t>2009.09.09  hn@mensa.dk</t>
  </si>
  <si>
    <r>
      <t xml:space="preserve">Kan </t>
    </r>
    <r>
      <rPr>
        <u val="single"/>
        <sz val="8"/>
        <rFont val="Verdana"/>
        <family val="2"/>
      </rPr>
      <t>det</t>
    </r>
    <r>
      <rPr>
        <sz val="8"/>
        <rFont val="Verdana"/>
        <family val="2"/>
      </rPr>
      <t xml:space="preserve"> virkelig passe?</t>
    </r>
  </si>
  <si>
    <r>
      <t>– ca.20.000 kr/år i rente på minibussen</t>
    </r>
    <r>
      <rPr>
        <i/>
        <vertAlign val="superscript"/>
        <sz val="8"/>
        <rFont val="Verdana"/>
        <family val="2"/>
      </rPr>
      <t> #9</t>
    </r>
  </si>
  <si>
    <t>Opfølgning på dagens møde i Movia 2009.09.09 14:00</t>
  </si>
  <si>
    <t>#7: Da jeg kørte hos De Hvide Busser, skulle vi ofte selv tanke, hvilket gav ca 3 km/l. Men det kan man næppe opnå i København iht tal fra HT. I dag fik jeg tallet 2,2 for Kbh.</t>
  </si>
  <si>
    <t>#8: Det undrer mig, at der ikke er større forskel på de store og små busser. I Kbh drejer det sig først og fremmest om accelerationsmodstand, så jeg forventede langt større forskel grundet den store vægtforskel.</t>
  </si>
  <si>
    <t>Halvering ift beregning 27. august</t>
  </si>
  <si>
    <t>#2: Jeg har kørt minibusser, der havde kørt over ½ mio km, men de var også fyldt med huller, og de havde deres egne meninger om tingene, når man trykkede på knapperne!</t>
  </si>
</sst>
</file>

<file path=xl/styles.xml><?xml version="1.0" encoding="utf-8"?>
<styleSheet xmlns="http://schemas.openxmlformats.org/spreadsheetml/2006/main">
  <numFmts count="11">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0"/>
    <numFmt numFmtId="165" formatCode="#\ ?/12"/>
    <numFmt numFmtId="166" formatCode="#\ #/12"/>
  </numFmts>
  <fonts count="12">
    <font>
      <sz val="8"/>
      <name val="Verdana"/>
      <family val="2"/>
    </font>
    <font>
      <sz val="10"/>
      <name val="Arial"/>
      <family val="0"/>
    </font>
    <font>
      <u val="single"/>
      <sz val="15"/>
      <color indexed="20"/>
      <name val="Verdana"/>
      <family val="2"/>
    </font>
    <font>
      <u val="single"/>
      <sz val="15"/>
      <color indexed="12"/>
      <name val="Verdana"/>
      <family val="2"/>
    </font>
    <font>
      <b/>
      <sz val="12"/>
      <color indexed="10"/>
      <name val="Verdana"/>
      <family val="2"/>
    </font>
    <font>
      <b/>
      <sz val="8"/>
      <name val="Verdana"/>
      <family val="2"/>
    </font>
    <font>
      <i/>
      <sz val="8"/>
      <name val="Verdana"/>
      <family val="2"/>
    </font>
    <font>
      <vertAlign val="superscript"/>
      <sz val="8"/>
      <name val="Verdana"/>
      <family val="2"/>
    </font>
    <font>
      <b/>
      <i/>
      <u val="double"/>
      <sz val="8"/>
      <name val="Verdana"/>
      <family val="2"/>
    </font>
    <font>
      <i/>
      <sz val="8"/>
      <color indexed="12"/>
      <name val="Verdana"/>
      <family val="2"/>
    </font>
    <font>
      <i/>
      <vertAlign val="superscript"/>
      <sz val="8"/>
      <name val="Verdana"/>
      <family val="2"/>
    </font>
    <font>
      <u val="single"/>
      <sz val="8"/>
      <name val="Verdana"/>
      <family val="2"/>
    </font>
  </fonts>
  <fills count="3">
    <fill>
      <patternFill/>
    </fill>
    <fill>
      <patternFill patternType="gray125"/>
    </fill>
    <fill>
      <patternFill patternType="solid">
        <fgColor indexed="9"/>
        <bgColor indexed="64"/>
      </patternFill>
    </fill>
  </fills>
  <borders count="5">
    <border>
      <left/>
      <right/>
      <top/>
      <bottom/>
      <diagonal/>
    </border>
    <border>
      <left style="hair">
        <color indexed="48"/>
      </left>
      <right style="hair">
        <color indexed="48"/>
      </right>
      <top style="hair">
        <color indexed="48"/>
      </top>
      <bottom style="hair">
        <color indexed="48"/>
      </bottom>
    </border>
    <border>
      <left style="hair">
        <color indexed="48"/>
      </left>
      <right>
        <color indexed="63"/>
      </right>
      <top style="hair">
        <color indexed="48"/>
      </top>
      <bottom style="hair">
        <color indexed="48"/>
      </bottom>
    </border>
    <border>
      <left>
        <color indexed="63"/>
      </left>
      <right>
        <color indexed="63"/>
      </right>
      <top style="hair">
        <color indexed="48"/>
      </top>
      <bottom style="hair">
        <color indexed="48"/>
      </bottom>
    </border>
    <border>
      <left>
        <color indexed="63"/>
      </left>
      <right style="hair">
        <color indexed="48"/>
      </right>
      <top style="hair">
        <color indexed="48"/>
      </top>
      <bottom style="hair">
        <color indexed="48"/>
      </bottom>
    </border>
  </borders>
  <cellStyleXfs count="23">
    <xf numFmtId="3" fontId="0" fillId="0" borderId="1">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2" fontId="1" fillId="0" borderId="0" applyFill="0" applyBorder="0" applyAlignment="0" applyProtection="0"/>
    <xf numFmtId="3" fontId="2" fillId="0" borderId="0" applyFill="0" applyBorder="0" applyAlignment="0" applyProtection="0"/>
    <xf numFmtId="3" fontId="3" fillId="0" borderId="0" applyFill="0" applyBorder="0" applyAlignment="0" applyProtection="0"/>
    <xf numFmtId="3" fontId="0" fillId="0" borderId="0">
      <alignment/>
      <protection/>
    </xf>
    <xf numFmtId="9" fontId="0" fillId="0" borderId="0" applyFill="0" applyBorder="0" applyAlignment="0" applyProtection="0"/>
    <xf numFmtId="44" fontId="1" fillId="0" borderId="0" applyFill="0" applyBorder="0" applyAlignment="0" applyProtection="0"/>
  </cellStyleXfs>
  <cellXfs count="33">
    <xf numFmtId="3" fontId="0" fillId="0" borderId="1" xfId="0" applyAlignment="1">
      <alignment/>
    </xf>
    <xf numFmtId="3" fontId="0" fillId="0" borderId="1" xfId="0" applyFont="1" applyBorder="1" applyAlignment="1">
      <alignment/>
    </xf>
    <xf numFmtId="3" fontId="0" fillId="0" borderId="1" xfId="0" applyFont="1" applyBorder="1" applyAlignment="1">
      <alignment vertical="center"/>
    </xf>
    <xf numFmtId="3" fontId="0" fillId="0" borderId="1" xfId="0" applyFont="1" applyBorder="1" applyAlignment="1">
      <alignment horizontal="right" vertical="center"/>
    </xf>
    <xf numFmtId="3" fontId="6" fillId="0" borderId="1" xfId="0" applyFont="1" applyBorder="1" applyAlignment="1">
      <alignment horizontal="center" vertical="center" wrapText="1"/>
    </xf>
    <xf numFmtId="3" fontId="0" fillId="0" borderId="1" xfId="0" applyFont="1" applyBorder="1" applyAlignment="1">
      <alignment/>
    </xf>
    <xf numFmtId="3" fontId="0" fillId="0" borderId="1" xfId="0" applyNumberFormat="1" applyFont="1" applyBorder="1" applyAlignment="1">
      <alignment/>
    </xf>
    <xf numFmtId="4" fontId="0" fillId="0" borderId="1" xfId="0" applyNumberFormat="1" applyFont="1" applyBorder="1" applyAlignment="1">
      <alignment/>
    </xf>
    <xf numFmtId="3" fontId="6" fillId="0" borderId="1" xfId="0" applyFont="1" applyBorder="1" applyAlignment="1">
      <alignment/>
    </xf>
    <xf numFmtId="3" fontId="6" fillId="0" borderId="1" xfId="0" applyNumberFormat="1" applyFont="1" applyBorder="1" applyAlignment="1">
      <alignment/>
    </xf>
    <xf numFmtId="9" fontId="6" fillId="0" borderId="1" xfId="21" applyFont="1" applyFill="1" applyBorder="1" applyAlignment="1" applyProtection="1">
      <alignment/>
      <protection/>
    </xf>
    <xf numFmtId="3" fontId="8" fillId="0" borderId="1" xfId="0" applyFont="1" applyBorder="1" applyAlignment="1">
      <alignment/>
    </xf>
    <xf numFmtId="12" fontId="0" fillId="0" borderId="1" xfId="0" applyNumberFormat="1" applyFont="1" applyBorder="1" applyAlignment="1">
      <alignment/>
    </xf>
    <xf numFmtId="166" fontId="0" fillId="0" borderId="1" xfId="0" applyNumberFormat="1" applyFont="1" applyBorder="1" applyAlignment="1">
      <alignment/>
    </xf>
    <xf numFmtId="3" fontId="0" fillId="0" borderId="1" xfId="0" applyFont="1" applyBorder="1" applyAlignment="1">
      <alignment/>
    </xf>
    <xf numFmtId="3" fontId="0" fillId="0" borderId="2" xfId="0" applyFont="1" applyBorder="1" applyAlignment="1">
      <alignment/>
    </xf>
    <xf numFmtId="3" fontId="0" fillId="0" borderId="0" xfId="0" applyFont="1" applyBorder="1" applyAlignment="1">
      <alignment/>
    </xf>
    <xf numFmtId="3" fontId="5" fillId="0" borderId="0" xfId="0" applyFont="1" applyBorder="1" applyAlignment="1">
      <alignment/>
    </xf>
    <xf numFmtId="3" fontId="0" fillId="0" borderId="0" xfId="0" applyFont="1" applyBorder="1" applyAlignment="1">
      <alignment/>
    </xf>
    <xf numFmtId="3" fontId="0" fillId="0" borderId="0" xfId="0" applyFont="1" applyBorder="1" applyAlignment="1">
      <alignment vertical="center"/>
    </xf>
    <xf numFmtId="3" fontId="0" fillId="0" borderId="0" xfId="0" applyFont="1" applyBorder="1" applyAlignment="1">
      <alignment/>
    </xf>
    <xf numFmtId="3" fontId="6" fillId="0" borderId="0" xfId="0" applyFont="1" applyBorder="1" applyAlignment="1">
      <alignment/>
    </xf>
    <xf numFmtId="3" fontId="0" fillId="0" borderId="0" xfId="0" applyFont="1" applyBorder="1" applyAlignment="1">
      <alignment/>
    </xf>
    <xf numFmtId="3" fontId="0" fillId="0" borderId="1" xfId="0" applyFont="1" applyBorder="1" applyAlignment="1">
      <alignment vertical="center"/>
    </xf>
    <xf numFmtId="3" fontId="9" fillId="0" borderId="1" xfId="19" applyFont="1" applyBorder="1" applyAlignment="1">
      <alignment horizontal="right"/>
    </xf>
    <xf numFmtId="3" fontId="0" fillId="0" borderId="1" xfId="0" applyFont="1" applyBorder="1" applyAlignment="1">
      <alignment horizontal="left" vertical="center" wrapText="1"/>
    </xf>
    <xf numFmtId="3" fontId="4" fillId="2" borderId="2" xfId="20" applyFont="1" applyFill="1" applyBorder="1" applyAlignment="1">
      <alignment horizontal="center" vertical="center"/>
      <protection/>
    </xf>
    <xf numFmtId="3" fontId="4" fillId="2" borderId="3" xfId="20" applyFont="1" applyFill="1" applyBorder="1" applyAlignment="1">
      <alignment horizontal="center" vertical="center"/>
      <protection/>
    </xf>
    <xf numFmtId="3" fontId="4" fillId="2" borderId="4" xfId="20" applyFont="1" applyFill="1" applyBorder="1" applyAlignment="1">
      <alignment horizontal="center" vertical="center"/>
      <protection/>
    </xf>
    <xf numFmtId="3" fontId="5" fillId="0" borderId="2" xfId="0" applyFont="1" applyBorder="1" applyAlignment="1">
      <alignment horizontal="center"/>
    </xf>
    <xf numFmtId="3" fontId="5" fillId="0" borderId="3" xfId="0" applyFont="1" applyBorder="1" applyAlignment="1">
      <alignment horizontal="center"/>
    </xf>
    <xf numFmtId="3" fontId="5" fillId="0" borderId="4" xfId="0" applyFont="1" applyBorder="1" applyAlignment="1">
      <alignment horizontal="center"/>
    </xf>
    <xf numFmtId="3" fontId="6" fillId="0" borderId="1" xfId="0" applyFont="1" applyBorder="1" applyAlignment="1">
      <alignment vertical="top" wrapText="1"/>
    </xf>
  </cellXfs>
  <cellStyles count="9">
    <cellStyle name="Normal" xfId="0"/>
    <cellStyle name="Comma" xfId="15"/>
    <cellStyle name="Comma [0]" xfId="16"/>
    <cellStyle name="Currency [0]" xfId="17"/>
    <cellStyle name="Besøgt Hyperlink" xfId="18"/>
    <cellStyle name="Hyperlink" xfId="19"/>
    <cellStyle name="Overskrift 1" xfId="20"/>
    <cellStyle name="Percent" xfId="21"/>
    <cellStyle name="Currency"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5</xdr:col>
      <xdr:colOff>0</xdr:colOff>
      <xdr:row>45</xdr:row>
      <xdr:rowOff>0</xdr:rowOff>
    </xdr:to>
    <xdr:sp>
      <xdr:nvSpPr>
        <xdr:cNvPr id="1" name="TextBox 1"/>
        <xdr:cNvSpPr txBox="1">
          <a:spLocks noChangeArrowheads="1"/>
        </xdr:cNvSpPr>
      </xdr:nvSpPr>
      <xdr:spPr>
        <a:xfrm>
          <a:off x="0" y="6572250"/>
          <a:ext cx="5800725" cy="108585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800" b="0" i="0" u="none" baseline="0">
              <a:latin typeface="Verdana"/>
              <a:ea typeface="Verdana"/>
              <a:cs typeface="Verdana"/>
            </a:rPr>
            <a:t>Bussens levetid målt i år er lidt mere besværlig at regne ud.
Hver bus plejer at køre på mange forskellige linjer i løbet af et år.
Der er linjer, der skal have de store busser kørende hele dagen hver dag. Andre linjer skal kun have de store busser i tjeneste i myldretiden og ikke andet. Visse linjer kan kun bruge minierne om aftenen.
Men regner man med, at der køres 14 for en bus om dagen, når den er på de intensive linjer, og 4 timer på de mindre intensive linjer, og at den kører halvdelen af tiden på de intensive linjer, så bliver det omkring 9 timer om dagen. Da der ikke er myldretid alle dage, regnes der kun med 300 tjenestedage/år.</a:t>
          </a:r>
        </a:p>
      </xdr:txBody>
    </xdr:sp>
    <xdr:clientData/>
  </xdr:twoCellAnchor>
  <xdr:twoCellAnchor>
    <xdr:from>
      <xdr:col>0</xdr:col>
      <xdr:colOff>0</xdr:colOff>
      <xdr:row>52</xdr:row>
      <xdr:rowOff>0</xdr:rowOff>
    </xdr:from>
    <xdr:to>
      <xdr:col>5</xdr:col>
      <xdr:colOff>0</xdr:colOff>
      <xdr:row>53</xdr:row>
      <xdr:rowOff>0</xdr:rowOff>
    </xdr:to>
    <xdr:sp>
      <xdr:nvSpPr>
        <xdr:cNvPr id="2" name="TextBox 2"/>
        <xdr:cNvSpPr txBox="1">
          <a:spLocks noChangeArrowheads="1"/>
        </xdr:cNvSpPr>
      </xdr:nvSpPr>
      <xdr:spPr>
        <a:xfrm>
          <a:off x="0" y="8591550"/>
          <a:ext cx="5800725" cy="68580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800" b="0" i="0" u="none" baseline="0">
              <a:latin typeface="Verdana"/>
              <a:ea typeface="Verdana"/>
              <a:cs typeface="Verdana"/>
            </a:rPr>
            <a:t>Jeg synes nu stadig, at det lyder mærkværdigt, at busserne skal skiftes ud så hurtigt.
Det mest ideelle ville være at anvende både TID og KM ved afskrivningerne, men det har jeg ikke nået at regne på i denne omgang.
Ligeledes må det vente med omkostningsberegninger ifm tom-kørsel og parkering.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n@mensa.d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4"/>
  <sheetViews>
    <sheetView showGridLines="0" tabSelected="1" zoomScale="125" zoomScaleNormal="125" workbookViewId="0" topLeftCell="A1">
      <selection activeCell="A1" sqref="A1:E1"/>
    </sheetView>
  </sheetViews>
  <sheetFormatPr defaultColWidth="9.140625" defaultRowHeight="10.5"/>
  <cols>
    <col min="1" max="1" width="30.7109375" style="14" customWidth="1"/>
    <col min="2" max="2" width="11.57421875" style="14" customWidth="1"/>
    <col min="3" max="3" width="7.7109375" style="14" customWidth="1"/>
    <col min="4" max="4" width="7.7109375" style="14" bestFit="1" customWidth="1"/>
    <col min="5" max="5" width="29.28125" style="15" customWidth="1"/>
    <col min="6" max="16384" width="16.57421875" style="22" customWidth="1"/>
  </cols>
  <sheetData>
    <row r="1" spans="1:5" s="16" customFormat="1" ht="18" customHeight="1">
      <c r="A1" s="26" t="s">
        <v>32</v>
      </c>
      <c r="B1" s="27"/>
      <c r="C1" s="27"/>
      <c r="D1" s="27"/>
      <c r="E1" s="28"/>
    </row>
    <row r="2" spans="1:5" s="17" customFormat="1" ht="10.5">
      <c r="A2" s="29" t="s">
        <v>52</v>
      </c>
      <c r="B2" s="30"/>
      <c r="C2" s="30"/>
      <c r="D2" s="30"/>
      <c r="E2" s="31"/>
    </row>
    <row r="3" spans="1:5" s="18" customFormat="1" ht="10.5">
      <c r="A3" s="29" t="s">
        <v>66</v>
      </c>
      <c r="B3" s="30"/>
      <c r="C3" s="30"/>
      <c r="D3" s="30"/>
      <c r="E3" s="31"/>
    </row>
    <row r="4" spans="1:5" s="18" customFormat="1" ht="10.5">
      <c r="A4" s="1"/>
      <c r="B4" s="1"/>
      <c r="C4" s="1"/>
      <c r="D4" s="1"/>
      <c r="E4" s="1"/>
    </row>
    <row r="5" spans="1:5" s="19" customFormat="1" ht="21">
      <c r="A5" s="2" t="s">
        <v>33</v>
      </c>
      <c r="B5" s="3" t="s">
        <v>38</v>
      </c>
      <c r="C5" s="2" t="s">
        <v>34</v>
      </c>
      <c r="D5" s="4" t="s">
        <v>37</v>
      </c>
      <c r="E5" s="23" t="s">
        <v>35</v>
      </c>
    </row>
    <row r="6" spans="1:5" s="20" customFormat="1" ht="10.5">
      <c r="A6" s="5" t="s">
        <v>0</v>
      </c>
      <c r="B6" s="5">
        <v>2000000</v>
      </c>
      <c r="C6" s="5" t="s">
        <v>1</v>
      </c>
      <c r="D6" s="5"/>
      <c r="E6" s="5" t="s">
        <v>56</v>
      </c>
    </row>
    <row r="7" spans="1:5" s="20" customFormat="1" ht="10.5">
      <c r="A7" s="5" t="s">
        <v>2</v>
      </c>
      <c r="B7" s="6">
        <v>1000000</v>
      </c>
      <c r="C7" s="5" t="s">
        <v>1</v>
      </c>
      <c r="D7" s="5"/>
      <c r="E7" s="5" t="s">
        <v>57</v>
      </c>
    </row>
    <row r="8" spans="1:5" s="20" customFormat="1" ht="11.25">
      <c r="A8" s="5" t="s">
        <v>44</v>
      </c>
      <c r="B8" s="6">
        <v>500000</v>
      </c>
      <c r="C8" s="5" t="s">
        <v>3</v>
      </c>
      <c r="D8" s="5"/>
      <c r="E8" s="5" t="s">
        <v>53</v>
      </c>
    </row>
    <row r="9" spans="1:5" s="20" customFormat="1" ht="11.25">
      <c r="A9" s="5" t="s">
        <v>45</v>
      </c>
      <c r="B9" s="6">
        <v>250000</v>
      </c>
      <c r="C9" s="5" t="s">
        <v>3</v>
      </c>
      <c r="D9" s="5"/>
      <c r="E9" s="5" t="s">
        <v>53</v>
      </c>
    </row>
    <row r="10" spans="1:5" s="20" customFormat="1" ht="10.5">
      <c r="A10" s="5" t="s">
        <v>4</v>
      </c>
      <c r="B10" s="7">
        <f>Bussens_pris/Bussens_levetid</f>
        <v>4</v>
      </c>
      <c r="C10" s="5" t="s">
        <v>5</v>
      </c>
      <c r="D10" s="5"/>
      <c r="E10" s="5"/>
    </row>
    <row r="11" spans="1:5" s="20" customFormat="1" ht="10.5">
      <c r="A11" s="5" t="s">
        <v>6</v>
      </c>
      <c r="B11" s="7">
        <f>Minibussens_pris/Minibussens_levetid</f>
        <v>4</v>
      </c>
      <c r="C11" s="5" t="s">
        <v>5</v>
      </c>
      <c r="D11" s="5"/>
      <c r="E11" s="5"/>
    </row>
    <row r="12" spans="1:5" s="20" customFormat="1" ht="10.5">
      <c r="A12" s="5" t="s">
        <v>7</v>
      </c>
      <c r="B12" s="7">
        <f>Bussens_km_afskrivning-Minibussens_km_afskrivning</f>
        <v>0</v>
      </c>
      <c r="C12" s="5" t="s">
        <v>5</v>
      </c>
      <c r="D12" s="5"/>
      <c r="E12" s="5" t="s">
        <v>54</v>
      </c>
    </row>
    <row r="13" spans="1:5" s="20" customFormat="1" ht="11.25">
      <c r="A13" s="5" t="s">
        <v>46</v>
      </c>
      <c r="B13" s="5">
        <v>20</v>
      </c>
      <c r="C13" s="5" t="s">
        <v>8</v>
      </c>
      <c r="D13" s="5"/>
      <c r="E13" s="5" t="str">
        <f>F</f>
        <v>Forudsætning</v>
      </c>
    </row>
    <row r="14" spans="1:5" s="20" customFormat="1" ht="10.5">
      <c r="A14" s="5" t="s">
        <v>9</v>
      </c>
      <c r="B14" s="7">
        <f>Genn_hast_udenfor_myldretiden*Forskel_km_afskrivning</f>
        <v>0</v>
      </c>
      <c r="C14" s="5" t="s">
        <v>10</v>
      </c>
      <c r="D14" s="5"/>
      <c r="E14" s="5" t="s">
        <v>64</v>
      </c>
    </row>
    <row r="15" spans="1:5" s="20" customFormat="1" ht="10.5">
      <c r="A15" s="5" t="s">
        <v>13</v>
      </c>
      <c r="B15" s="6">
        <v>350</v>
      </c>
      <c r="C15" s="5" t="s">
        <v>14</v>
      </c>
      <c r="D15" s="5"/>
      <c r="E15" s="5" t="str">
        <f>F</f>
        <v>Forudsætning</v>
      </c>
    </row>
    <row r="16" spans="1:5" s="20" customFormat="1" ht="10.5">
      <c r="A16" s="5" t="s">
        <v>11</v>
      </c>
      <c r="B16" s="6">
        <v>10</v>
      </c>
      <c r="C16" s="5" t="s">
        <v>12</v>
      </c>
      <c r="D16" s="5"/>
      <c r="E16" s="5" t="str">
        <f>F</f>
        <v>Forudsætning</v>
      </c>
    </row>
    <row r="17" spans="1:5" s="21" customFormat="1" ht="10.5">
      <c r="A17" s="8" t="s">
        <v>15</v>
      </c>
      <c r="B17" s="9">
        <f>Tjenestedage_udenfor_myldretiden*Tjenestetid_udenfor_myldretiden*Afskrivningsbesparelse_i_timen</f>
        <v>0</v>
      </c>
      <c r="C17" s="8" t="s">
        <v>16</v>
      </c>
      <c r="D17" s="10">
        <f>Afskrivningsbesparelse_om_året/Samlet_besparelse_om_året</f>
        <v>0</v>
      </c>
      <c r="E17" s="8" t="s">
        <v>55</v>
      </c>
    </row>
    <row r="18" spans="1:5" s="20" customFormat="1" ht="11.25">
      <c r="A18" s="5" t="s">
        <v>47</v>
      </c>
      <c r="B18" s="7">
        <v>2</v>
      </c>
      <c r="C18" s="5" t="s">
        <v>5</v>
      </c>
      <c r="D18" s="5"/>
      <c r="E18" s="5" t="s">
        <v>60</v>
      </c>
    </row>
    <row r="19" spans="1:5" s="20" customFormat="1" ht="11.25">
      <c r="A19" s="5" t="s">
        <v>48</v>
      </c>
      <c r="B19" s="7">
        <v>1</v>
      </c>
      <c r="C19" s="5" t="s">
        <v>5</v>
      </c>
      <c r="D19" s="5"/>
      <c r="E19" s="5" t="s">
        <v>61</v>
      </c>
    </row>
    <row r="20" spans="1:5" s="20" customFormat="1" ht="10.5">
      <c r="A20" s="5" t="s">
        <v>17</v>
      </c>
      <c r="B20" s="7">
        <f>Bussens_vedligeholdelse_pr_km-Minibussens_vedligeholdelse_pr_km</f>
        <v>1</v>
      </c>
      <c r="C20" s="5" t="s">
        <v>5</v>
      </c>
      <c r="D20" s="5"/>
      <c r="E20" s="5"/>
    </row>
    <row r="21" spans="1:5" s="20" customFormat="1" ht="10.5">
      <c r="A21" s="5" t="s">
        <v>18</v>
      </c>
      <c r="B21" s="7">
        <f>Genn_hast_udenfor_myldretiden*Forskel_vedligeholdelse_pr_km</f>
        <v>20</v>
      </c>
      <c r="C21" s="5" t="s">
        <v>10</v>
      </c>
      <c r="D21" s="5"/>
      <c r="E21" s="5"/>
    </row>
    <row r="22" spans="1:5" s="21" customFormat="1" ht="10.5">
      <c r="A22" s="8" t="s">
        <v>19</v>
      </c>
      <c r="B22" s="9">
        <f>Tjenestedage_udenfor_myldretiden*Tjenestetid_udenfor_myldretiden*Vedligeholdelsesbesparelse_i_timen</f>
        <v>70000</v>
      </c>
      <c r="C22" s="8" t="s">
        <v>16</v>
      </c>
      <c r="D22" s="10">
        <f>Vedligeholdelsesbesparelse_om_året/Samlet_besparelse_om_året</f>
        <v>0.38461538461538464</v>
      </c>
      <c r="E22" s="8" t="s">
        <v>69</v>
      </c>
    </row>
    <row r="23" spans="1:5" s="20" customFormat="1" ht="11.25">
      <c r="A23" s="5" t="s">
        <v>49</v>
      </c>
      <c r="B23" s="7">
        <v>8</v>
      </c>
      <c r="C23" s="5" t="s">
        <v>20</v>
      </c>
      <c r="D23" s="5"/>
      <c r="E23" s="5" t="str">
        <f>F</f>
        <v>Forudsætning</v>
      </c>
    </row>
    <row r="24" spans="1:5" s="20" customFormat="1" ht="11.25">
      <c r="A24" s="5" t="s">
        <v>50</v>
      </c>
      <c r="B24" s="7">
        <v>2.5</v>
      </c>
      <c r="C24" s="5" t="s">
        <v>21</v>
      </c>
      <c r="D24" s="5"/>
      <c r="E24" s="5" t="s">
        <v>58</v>
      </c>
    </row>
    <row r="25" spans="1:5" s="20" customFormat="1" ht="11.25">
      <c r="A25" s="5" t="s">
        <v>51</v>
      </c>
      <c r="B25" s="7">
        <v>5</v>
      </c>
      <c r="C25" s="5" t="s">
        <v>21</v>
      </c>
      <c r="D25" s="5"/>
      <c r="E25" s="5" t="s">
        <v>59</v>
      </c>
    </row>
    <row r="26" spans="1:5" s="20" customFormat="1" ht="10.5">
      <c r="A26" s="5" t="s">
        <v>22</v>
      </c>
      <c r="B26" s="7">
        <f>Diesel_pris/Bussens_dieselforbrug</f>
        <v>3.2</v>
      </c>
      <c r="C26" s="5" t="s">
        <v>5</v>
      </c>
      <c r="D26" s="5"/>
      <c r="E26" s="5"/>
    </row>
    <row r="27" spans="1:5" s="20" customFormat="1" ht="10.5">
      <c r="A27" s="5" t="s">
        <v>23</v>
      </c>
      <c r="B27" s="7">
        <f>Diesel_pris/Minibussens_dieselforbrug</f>
        <v>1.6</v>
      </c>
      <c r="C27" s="5" t="s">
        <v>5</v>
      </c>
      <c r="D27" s="5"/>
      <c r="E27" s="5"/>
    </row>
    <row r="28" spans="1:5" s="20" customFormat="1" ht="10.5">
      <c r="A28" s="5" t="s">
        <v>24</v>
      </c>
      <c r="B28" s="7">
        <f>Bussens_dieseløkonomi-Minibussens_dieseløkonomi</f>
        <v>1.6</v>
      </c>
      <c r="C28" s="5" t="s">
        <v>5</v>
      </c>
      <c r="D28" s="5"/>
      <c r="E28" s="5"/>
    </row>
    <row r="29" spans="1:5" s="20" customFormat="1" ht="10.5">
      <c r="A29" s="5" t="s">
        <v>36</v>
      </c>
      <c r="B29" s="7">
        <f>Genn_hast_udenfor_myldretiden*Forskel_dieseløkonomi</f>
        <v>32</v>
      </c>
      <c r="C29" s="5" t="s">
        <v>10</v>
      </c>
      <c r="D29" s="5"/>
      <c r="E29" s="5"/>
    </row>
    <row r="30" spans="1:5" s="21" customFormat="1" ht="10.5">
      <c r="A30" s="8" t="s">
        <v>25</v>
      </c>
      <c r="B30" s="9">
        <f>Tjenestedage_udenfor_myldretiden*Tjenestetid_udenfor_myldretiden*Dieselbesparelse_i_timen</f>
        <v>112000</v>
      </c>
      <c r="C30" s="8" t="s">
        <v>16</v>
      </c>
      <c r="D30" s="10">
        <f>Dieselbesparelse_om_året/Samlet_besparelse_om_året</f>
        <v>0.6153846153846154</v>
      </c>
      <c r="E30" s="5" t="str">
        <f>"= "&amp;TEXT(Dieselbesparelse_om_året/Diesel_pris,"#.###")&amp;" l/år – ikke dårligt!"</f>
        <v>= 14.000 l/år – ikke dårligt!</v>
      </c>
    </row>
    <row r="31" spans="1:5" s="21" customFormat="1" ht="10.5">
      <c r="A31" s="8" t="s">
        <v>26</v>
      </c>
      <c r="B31" s="11">
        <f>Afskrivningsbesparelse_om_året+Vedligeholdelsesbesparelse_om_året+Dieselbesparelse_om_året</f>
        <v>182000</v>
      </c>
      <c r="C31" s="8" t="s">
        <v>16</v>
      </c>
      <c r="D31" s="10">
        <f>Afskrivningsbesparelse_i_pct+Vedligeholdelsesbesparelse_i_pct+Dieselbesparelse_i_pct</f>
        <v>1</v>
      </c>
      <c r="E31" s="32" t="s">
        <v>65</v>
      </c>
    </row>
    <row r="32" spans="1:5" s="20" customFormat="1" ht="10.5">
      <c r="A32" s="5"/>
      <c r="B32" s="5"/>
      <c r="C32" s="5"/>
      <c r="D32" s="5"/>
      <c r="E32" s="32"/>
    </row>
    <row r="33" spans="1:5" s="20" customFormat="1" ht="10.5">
      <c r="A33" s="5" t="s">
        <v>41</v>
      </c>
      <c r="B33" s="12">
        <f>Afskrivningsbesparelse_i_timen+Vedligeholdelsesbesparelse_i_timen+Dieselbesparelse_i_timen</f>
        <v>52</v>
      </c>
      <c r="C33" s="5" t="s">
        <v>10</v>
      </c>
      <c r="D33" s="5"/>
      <c r="E33" s="5"/>
    </row>
    <row r="34" spans="1:5" s="20" customFormat="1" ht="10.5">
      <c r="A34" s="5"/>
      <c r="B34" s="5"/>
      <c r="C34" s="5"/>
      <c r="D34" s="5"/>
      <c r="E34" s="5"/>
    </row>
    <row r="35" spans="1:5" s="20" customFormat="1" ht="10.5">
      <c r="A35" s="5" t="s">
        <v>62</v>
      </c>
      <c r="B35" s="5"/>
      <c r="C35" s="5"/>
      <c r="D35" s="5"/>
      <c r="E35" s="5"/>
    </row>
    <row r="36" spans="1:5" s="20" customFormat="1" ht="21" customHeight="1">
      <c r="A36" s="25" t="s">
        <v>70</v>
      </c>
      <c r="B36" s="25"/>
      <c r="C36" s="25"/>
      <c r="D36" s="25"/>
      <c r="E36" s="25"/>
    </row>
    <row r="37" spans="1:5" s="20" customFormat="1" ht="10.5">
      <c r="A37" s="5" t="s">
        <v>42</v>
      </c>
      <c r="B37" s="5"/>
      <c r="C37" s="5"/>
      <c r="D37" s="5"/>
      <c r="E37" s="5"/>
    </row>
    <row r="38" spans="1:5" s="20" customFormat="1" ht="10.5">
      <c r="A38" s="5" t="s">
        <v>43</v>
      </c>
      <c r="B38" s="5"/>
      <c r="C38" s="5"/>
      <c r="D38" s="5"/>
      <c r="E38" s="5"/>
    </row>
    <row r="39" spans="1:5" s="20" customFormat="1" ht="21" customHeight="1">
      <c r="A39" s="25" t="s">
        <v>67</v>
      </c>
      <c r="B39" s="25"/>
      <c r="C39" s="25"/>
      <c r="D39" s="25"/>
      <c r="E39" s="25"/>
    </row>
    <row r="40" spans="1:5" s="20" customFormat="1" ht="21" customHeight="1">
      <c r="A40" s="25" t="s">
        <v>68</v>
      </c>
      <c r="B40" s="25"/>
      <c r="C40" s="25"/>
      <c r="D40" s="25"/>
      <c r="E40" s="25"/>
    </row>
    <row r="41" spans="1:5" s="20" customFormat="1" ht="10.5">
      <c r="A41" s="5" t="str">
        <f>"#9:"&amp;" Der regnes med 4%/år i realrente og lineær afskrivning til 0 (4%/år*"&amp;TEXT(Minibussens_pris,"#.###")&amp;"kr/2)."</f>
        <v>#9: Der regnes med 4%/år i realrente og lineær afskrivning til 0 (4%/år*1.000.000kr/2).</v>
      </c>
      <c r="B41" s="5"/>
      <c r="C41" s="5"/>
      <c r="D41" s="5"/>
      <c r="E41" s="5"/>
    </row>
    <row r="42" spans="1:5" s="20" customFormat="1" ht="10.5">
      <c r="A42" s="5"/>
      <c r="B42" s="5"/>
      <c r="C42" s="5"/>
      <c r="D42" s="5"/>
      <c r="E42" s="5"/>
    </row>
    <row r="43" spans="1:5" s="20" customFormat="1" ht="10.5">
      <c r="A43" s="5" t="s">
        <v>27</v>
      </c>
      <c r="B43" s="13">
        <f>Minibussens_levetid/(Genn_hast_udenfor_myldretiden*Tjenestetid_udenfor_myldretiden*Tjenestedage_udenfor_myldretiden)</f>
        <v>3.5714285714285716</v>
      </c>
      <c r="C43" s="5" t="s">
        <v>28</v>
      </c>
      <c r="D43" s="5"/>
      <c r="E43" s="5" t="str">
        <f>S</f>
        <v>Så er den slidt op</v>
      </c>
    </row>
    <row r="44" spans="1:5" s="20" customFormat="1" ht="10.5">
      <c r="A44" s="5"/>
      <c r="B44" s="5"/>
      <c r="C44" s="5"/>
      <c r="D44" s="5"/>
      <c r="E44" s="5"/>
    </row>
    <row r="45" spans="1:5" s="20" customFormat="1" ht="85.5" customHeight="1">
      <c r="A45" s="5" t="s">
        <v>39</v>
      </c>
      <c r="B45" s="5"/>
      <c r="C45" s="5"/>
      <c r="D45" s="5"/>
      <c r="E45" s="5"/>
    </row>
    <row r="46" spans="1:5" s="20" customFormat="1" ht="10.5">
      <c r="A46" s="5"/>
      <c r="B46" s="5"/>
      <c r="C46" s="5"/>
      <c r="D46" s="5"/>
      <c r="E46" s="5"/>
    </row>
    <row r="47" spans="1:5" s="20" customFormat="1" ht="10.5">
      <c r="A47" s="5" t="s">
        <v>29</v>
      </c>
      <c r="B47" s="5">
        <v>300</v>
      </c>
      <c r="C47" s="5" t="s">
        <v>14</v>
      </c>
      <c r="D47" s="5"/>
      <c r="E47" s="5" t="str">
        <f>F</f>
        <v>Forudsætning</v>
      </c>
    </row>
    <row r="48" spans="1:5" s="20" customFormat="1" ht="10.5">
      <c r="A48" s="5" t="s">
        <v>40</v>
      </c>
      <c r="B48" s="6">
        <v>9</v>
      </c>
      <c r="C48" s="5" t="s">
        <v>12</v>
      </c>
      <c r="D48" s="5"/>
      <c r="E48" s="5" t="str">
        <f>F</f>
        <v>Forudsætning</v>
      </c>
    </row>
    <row r="49" spans="1:5" s="20" customFormat="1" ht="10.5">
      <c r="A49" s="5" t="s">
        <v>30</v>
      </c>
      <c r="B49" s="5">
        <v>18</v>
      </c>
      <c r="C49" s="5" t="s">
        <v>8</v>
      </c>
      <c r="D49" s="5"/>
      <c r="E49" s="5" t="str">
        <f>F</f>
        <v>Forudsætning</v>
      </c>
    </row>
    <row r="50" spans="1:5" s="20" customFormat="1" ht="10.5">
      <c r="A50" s="5"/>
      <c r="B50" s="5"/>
      <c r="C50" s="5"/>
      <c r="D50" s="5"/>
      <c r="E50" s="5"/>
    </row>
    <row r="51" spans="1:5" s="20" customFormat="1" ht="10.5">
      <c r="A51" s="5" t="s">
        <v>31</v>
      </c>
      <c r="B51" s="13">
        <f>Bussens_levetid/(Tjenestedage_bus*Tjenestetid_bus*Genn_hastighed_for_bus)</f>
        <v>10.2880658436214</v>
      </c>
      <c r="C51" s="5" t="s">
        <v>28</v>
      </c>
      <c r="D51" s="5"/>
      <c r="E51" s="5" t="str">
        <f>S</f>
        <v>Så er den slidt op</v>
      </c>
    </row>
    <row r="52" spans="1:5" s="20" customFormat="1" ht="10.5">
      <c r="A52" s="5"/>
      <c r="B52" s="5"/>
      <c r="C52" s="5"/>
      <c r="D52" s="5"/>
      <c r="E52" s="5"/>
    </row>
    <row r="53" spans="1:5" s="20" customFormat="1" ht="54" customHeight="1">
      <c r="A53" s="5" t="s">
        <v>39</v>
      </c>
      <c r="B53" s="5"/>
      <c r="C53" s="5"/>
      <c r="D53" s="5"/>
      <c r="E53" s="5"/>
    </row>
    <row r="54" spans="1:5" ht="15" customHeight="1">
      <c r="A54" s="5"/>
      <c r="B54" s="5"/>
      <c r="C54" s="5"/>
      <c r="D54" s="5"/>
      <c r="E54" s="24" t="s">
        <v>63</v>
      </c>
    </row>
  </sheetData>
  <mergeCells count="7">
    <mergeCell ref="A40:E40"/>
    <mergeCell ref="A1:E1"/>
    <mergeCell ref="A2:E2"/>
    <mergeCell ref="A36:E36"/>
    <mergeCell ref="A39:E39"/>
    <mergeCell ref="E31:E32"/>
    <mergeCell ref="A3:E3"/>
  </mergeCells>
  <hyperlinks>
    <hyperlink ref="E54" r:id="rId1" display="2209.08.26  hn@mensa.dk"/>
  </hyperlinks>
  <printOptions horizontalCentered="1" verticalCentered="1"/>
  <pageMargins left="0.984251968503937" right="0.984251968503937" top="0.3937007874015748" bottom="0.7086614173228347" header="0.3937007874015748" footer="0.4724409448818898"/>
  <pageSetup horizontalDpi="600" verticalDpi="600" orientation="portrait" paperSize="9" r:id="rId3"/>
  <headerFooter alignWithMargins="0">
    <oddFooter>&amp;L&amp;8&amp;F&amp;R&amp;8udskrevet: &amp;D &amp;T · side&amp;10 &amp;"Verdana,Fed"&amp;P&amp;"Verdana,Normal" &amp;8af &amp;N</oddFooter>
  </headerFooter>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publikum</cp:lastModifiedBy>
  <cp:lastPrinted>2009-09-09T16:03:58Z</cp:lastPrinted>
  <dcterms:created xsi:type="dcterms:W3CDTF">2009-08-17T16:31:53Z</dcterms:created>
  <dcterms:modified xsi:type="dcterms:W3CDTF">2009-09-09T16:09:23Z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